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K Master  " sheetId="1" r:id="rId4"/>
  </sheets>
</workbook>
</file>

<file path=xl/sharedStrings.xml><?xml version="1.0" encoding="utf-8"?>
<sst xmlns="http://schemas.openxmlformats.org/spreadsheetml/2006/main" uniqueCount="32">
  <si>
    <t>Triemli Vergleich zw. Neubau, Sanierung und Umnutzung Konstellationenhaus</t>
  </si>
  <si>
    <t>GF:</t>
  </si>
  <si>
    <t>HNF:</t>
  </si>
  <si>
    <t>Anzahl Zimmer:</t>
  </si>
  <si>
    <t>HNF Tagnutzung:</t>
  </si>
  <si>
    <t>HNF Nachtnutzung:</t>
  </si>
  <si>
    <t>Abbruch + Neubau</t>
  </si>
  <si>
    <t>Sanierung Konstellationenhaus</t>
  </si>
  <si>
    <t>Umnutzung Konstellationenhaus</t>
  </si>
  <si>
    <t>Kostengruppen nach DIN 276</t>
  </si>
  <si>
    <t>Bezugsgröße</t>
  </si>
  <si>
    <t>Bezugswert</t>
  </si>
  <si>
    <t>€/Einheit</t>
  </si>
  <si>
    <t>Betrag</t>
  </si>
  <si>
    <t>Bauwerk</t>
  </si>
  <si>
    <t>KG 300+400 gem. DIN 276</t>
  </si>
  <si>
    <t>GF</t>
  </si>
  <si>
    <t>Abbruch</t>
  </si>
  <si>
    <t>Summe Bauwerk</t>
  </si>
  <si>
    <t xml:space="preserve">Baunebenkosten </t>
  </si>
  <si>
    <t>Projektsteuerung</t>
  </si>
  <si>
    <t>Kosten Bauwerk</t>
  </si>
  <si>
    <t>Architekten- und Ingenieurleistungen (Generalplaner)</t>
  </si>
  <si>
    <t>sonstige Baunebenkosten (Gutacher, Prüfer, Genehmigungen etc.)</t>
  </si>
  <si>
    <t>Summe Baunebenkosten</t>
  </si>
  <si>
    <t>Unvorhergesehenes</t>
  </si>
  <si>
    <t xml:space="preserve"> Herstellungskosten Gesamt Netto</t>
  </si>
  <si>
    <t>Erlösrechnung</t>
  </si>
  <si>
    <t>Jahresnettokaltmiete pro m² Tagräume</t>
  </si>
  <si>
    <t>Jahresnettokaltmiete pro m² Nachträume</t>
  </si>
  <si>
    <t>Mieteinnahmen pro Jahr</t>
  </si>
  <si>
    <t xml:space="preserve">Faktor /  Rendite </t>
  </si>
</sst>
</file>

<file path=xl/styles.xml><?xml version="1.0" encoding="utf-8"?>
<styleSheet xmlns="http://schemas.openxmlformats.org/spreadsheetml/2006/main">
  <numFmts count="13">
    <numFmt numFmtId="0" formatCode="General"/>
    <numFmt numFmtId="59" formatCode="#,##0&quot;m² BGF&quot;"/>
    <numFmt numFmtId="60" formatCode="#,##0&quot; m²&quot;"/>
    <numFmt numFmtId="61" formatCode="#,##0&quot; m² WoFl&quot;"/>
    <numFmt numFmtId="62" formatCode="#,##0&quot; m² NGF&quot;"/>
    <numFmt numFmtId="63" formatCode="#,##0&quot; €/ m² BGF&quot;"/>
    <numFmt numFmtId="64" formatCode="&quot; &quot;* #,##0&quot; € &quot;;&quot;-&quot;* #,##0&quot; € &quot;;&quot; &quot;* &quot;- € &quot;"/>
    <numFmt numFmtId="65" formatCode="#,##0&quot; CHF/ m² GF&quot;"/>
    <numFmt numFmtId="66" formatCode="&quot; &quot;* #,##0&quot; &quot;[$SFr.-100C]&quot; &quot;;&quot;-&quot;* #,##0&quot; &quot;[$SFr.-100C]&quot; &quot;;&quot; &quot;* &quot;- &quot;[$SFr.-100C]&quot; &quot;"/>
    <numFmt numFmtId="67" formatCode="#,##0;#,##0"/>
    <numFmt numFmtId="68" formatCode="#,##0.00&quot; CHF/ m²&quot;"/>
    <numFmt numFmtId="69" formatCode="#,##0.00;#,##0.00"/>
    <numFmt numFmtId="70" formatCode="&quot; &quot;* #,##0.00&quot; &quot;;&quot;-&quot;* #,##0.00&quot; &quot;;&quot; &quot;* &quot;-&quot;??&quot; &quot;"/>
  </numFmts>
  <fonts count="11">
    <font>
      <sz val="11"/>
      <color indexed="8"/>
      <name val="Calibri"/>
    </font>
    <font>
      <sz val="6"/>
      <color indexed="8"/>
      <name val="Calibri"/>
    </font>
    <font>
      <sz val="15"/>
      <color indexed="8"/>
      <name val="Calibri"/>
    </font>
    <font>
      <b val="1"/>
      <sz val="12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b val="1"/>
      <sz val="10"/>
      <color indexed="12"/>
      <name val="Arial"/>
    </font>
    <font>
      <sz val="11"/>
      <color indexed="13"/>
      <name val="Calibri"/>
    </font>
    <font>
      <sz val="10"/>
      <color indexed="15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 wrapText="1"/>
    </xf>
    <xf numFmtId="14" fontId="4" fillId="2" borderId="2" applyNumberFormat="1" applyFont="1" applyFill="1" applyBorder="1" applyAlignment="1" applyProtection="0">
      <alignment vertical="center" wrapText="1"/>
    </xf>
    <xf numFmtId="14" fontId="4" fillId="2" borderId="3" applyNumberFormat="1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horizontal="right" vertical="center"/>
    </xf>
    <xf numFmtId="60" fontId="0" fillId="2" borderId="5" applyNumberFormat="1" applyFont="1" applyFill="1" applyBorder="1" applyAlignment="1" applyProtection="0">
      <alignment vertical="center" wrapText="1"/>
    </xf>
    <xf numFmtId="59" fontId="0" fillId="2" borderId="5" applyNumberFormat="1" applyFont="1" applyFill="1" applyBorder="1" applyAlignment="1" applyProtection="0">
      <alignment vertical="center" wrapText="1"/>
    </xf>
    <xf numFmtId="14" fontId="6" fillId="2" borderId="5" applyNumberFormat="1" applyFont="1" applyFill="1" applyBorder="1" applyAlignment="1" applyProtection="0">
      <alignment horizontal="right" vertical="center" wrapText="1"/>
    </xf>
    <xf numFmtId="14" fontId="6" fillId="2" borderId="6" applyNumberFormat="1" applyFont="1" applyFill="1" applyBorder="1" applyAlignment="1" applyProtection="0">
      <alignment horizontal="right" vertical="center" wrapText="1"/>
    </xf>
    <xf numFmtId="49" fontId="5" fillId="2" borderId="4" applyNumberFormat="1" applyFont="1" applyFill="1" applyBorder="1" applyAlignment="1" applyProtection="0">
      <alignment horizontal="right" vertical="center" wrapText="1"/>
    </xf>
    <xf numFmtId="59" fontId="6" fillId="2" borderId="5" applyNumberFormat="1" applyFont="1" applyFill="1" applyBorder="1" applyAlignment="1" applyProtection="0">
      <alignment horizontal="left" vertical="center" wrapText="1"/>
    </xf>
    <xf numFmtId="14" fontId="4" fillId="2" borderId="5" applyNumberFormat="1" applyFont="1" applyFill="1" applyBorder="1" applyAlignment="1" applyProtection="0">
      <alignment vertical="center" wrapText="1"/>
    </xf>
    <xf numFmtId="14" fontId="4" fillId="2" borderId="6" applyNumberFormat="1" applyFont="1" applyFill="1" applyBorder="1" applyAlignment="1" applyProtection="0">
      <alignment vertical="center" wrapText="1"/>
    </xf>
    <xf numFmtId="59" fontId="6" fillId="2" borderId="7" applyNumberFormat="1" applyFont="1" applyFill="1" applyBorder="1" applyAlignment="1" applyProtection="0">
      <alignment horizontal="left" vertical="center" wrapText="1"/>
    </xf>
    <xf numFmtId="14" fontId="4" fillId="2" borderId="7" applyNumberFormat="1" applyFont="1" applyFill="1" applyBorder="1" applyAlignment="1" applyProtection="0">
      <alignment vertical="center" wrapText="1"/>
    </xf>
    <xf numFmtId="14" fontId="4" fillId="2" borderId="8" applyNumberFormat="1" applyFont="1" applyFill="1" applyBorder="1" applyAlignment="1" applyProtection="0">
      <alignment vertical="center" wrapText="1"/>
    </xf>
    <xf numFmtId="61" fontId="6" fillId="2" borderId="9" applyNumberFormat="1" applyFont="1" applyFill="1" applyBorder="1" applyAlignment="1" applyProtection="0">
      <alignment horizontal="right" vertical="center"/>
    </xf>
    <xf numFmtId="3" fontId="0" fillId="2" borderId="7" applyNumberFormat="1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7" fillId="3" borderId="10" applyNumberFormat="1" applyFont="1" applyFill="1" applyBorder="1" applyAlignment="1" applyProtection="0">
      <alignment horizontal="center" vertical="center" wrapText="1"/>
    </xf>
    <xf numFmtId="62" fontId="7" fillId="3" borderId="11" applyNumberFormat="1" applyFont="1" applyFill="1" applyBorder="1" applyAlignment="1" applyProtection="0">
      <alignment horizontal="center" vertical="center" wrapText="1"/>
    </xf>
    <xf numFmtId="49" fontId="4" fillId="2" borderId="12" applyNumberFormat="1" applyFont="1" applyFill="1" applyBorder="1" applyAlignment="1" applyProtection="0">
      <alignment vertical="center"/>
    </xf>
    <xf numFmtId="49" fontId="4" fillId="2" borderId="13" applyNumberFormat="1" applyFont="1" applyFill="1" applyBorder="1" applyAlignment="1" applyProtection="0">
      <alignment horizontal="center" vertical="center"/>
    </xf>
    <xf numFmtId="49" fontId="4" fillId="2" borderId="14" applyNumberFormat="1" applyFont="1" applyFill="1" applyBorder="1" applyAlignment="1" applyProtection="0">
      <alignment horizontal="center" vertical="center"/>
    </xf>
    <xf numFmtId="49" fontId="4" fillId="2" borderId="12" applyNumberFormat="1" applyFont="1" applyFill="1" applyBorder="1" applyAlignment="1" applyProtection="0">
      <alignment horizontal="center" vertical="center"/>
    </xf>
    <xf numFmtId="4" fontId="8" fillId="2" borderId="4" applyNumberFormat="1" applyFont="1" applyFill="1" applyBorder="1" applyAlignment="1" applyProtection="0">
      <alignment vertical="center"/>
    </xf>
    <xf numFmtId="4" fontId="8" fillId="2" borderId="5" applyNumberFormat="1" applyFont="1" applyFill="1" applyBorder="1" applyAlignment="1" applyProtection="0">
      <alignment vertical="center"/>
    </xf>
    <xf numFmtId="49" fontId="4" fillId="2" borderId="15" applyNumberFormat="1" applyFont="1" applyFill="1" applyBorder="1" applyAlignment="1" applyProtection="0">
      <alignment vertical="center" wrapText="1"/>
    </xf>
    <xf numFmtId="0" fontId="4" fillId="2" borderId="16" applyNumberFormat="0" applyFont="1" applyFill="1" applyBorder="1" applyAlignment="1" applyProtection="0">
      <alignment vertical="center"/>
    </xf>
    <xf numFmtId="60" fontId="4" fillId="2" borderId="17" applyNumberFormat="1" applyFont="1" applyFill="1" applyBorder="1" applyAlignment="1" applyProtection="0">
      <alignment vertical="center"/>
    </xf>
    <xf numFmtId="63" fontId="4" fillId="2" borderId="15" applyNumberFormat="1" applyFont="1" applyFill="1" applyBorder="1" applyAlignment="1" applyProtection="0">
      <alignment vertical="center"/>
    </xf>
    <xf numFmtId="64" fontId="4" fillId="2" borderId="17" applyNumberFormat="1" applyFont="1" applyFill="1" applyBorder="1" applyAlignment="1" applyProtection="0">
      <alignment vertical="center"/>
    </xf>
    <xf numFmtId="49" fontId="7" fillId="2" borderId="18" applyNumberFormat="1" applyFont="1" applyFill="1" applyBorder="1" applyAlignment="1" applyProtection="0">
      <alignment vertical="center" wrapText="1"/>
    </xf>
    <xf numFmtId="49" fontId="7" fillId="2" borderId="19" applyNumberFormat="1" applyFont="1" applyFill="1" applyBorder="1" applyAlignment="1" applyProtection="0">
      <alignment vertical="center"/>
    </xf>
    <xf numFmtId="60" fontId="7" fillId="2" borderId="20" applyNumberFormat="1" applyFont="1" applyFill="1" applyBorder="1" applyAlignment="1" applyProtection="0">
      <alignment vertical="center"/>
    </xf>
    <xf numFmtId="65" fontId="7" fillId="2" borderId="18" applyNumberFormat="1" applyFont="1" applyFill="1" applyBorder="1" applyAlignment="1" applyProtection="0">
      <alignment vertical="center"/>
    </xf>
    <xf numFmtId="66" fontId="0" fillId="2" borderId="20" applyNumberFormat="1" applyFont="1" applyFill="1" applyBorder="1" applyAlignment="1" applyProtection="0">
      <alignment vertical="center"/>
    </xf>
    <xf numFmtId="49" fontId="7" fillId="2" borderId="21" applyNumberFormat="1" applyFont="1" applyFill="1" applyBorder="1" applyAlignment="1" applyProtection="0">
      <alignment vertical="center"/>
    </xf>
    <xf numFmtId="49" fontId="7" fillId="2" borderId="22" applyNumberFormat="1" applyFont="1" applyFill="1" applyBorder="1" applyAlignment="1" applyProtection="0">
      <alignment vertical="center"/>
    </xf>
    <xf numFmtId="60" fontId="7" fillId="2" borderId="23" applyNumberFormat="1" applyFont="1" applyFill="1" applyBorder="1" applyAlignment="1" applyProtection="0">
      <alignment vertical="center"/>
    </xf>
    <xf numFmtId="65" fontId="7" fillId="2" borderId="21" applyNumberFormat="1" applyFont="1" applyFill="1" applyBorder="1" applyAlignment="1" applyProtection="0">
      <alignment vertical="center"/>
    </xf>
    <xf numFmtId="66" fontId="0" fillId="2" borderId="23" applyNumberFormat="1" applyFont="1" applyFill="1" applyBorder="1" applyAlignment="1" applyProtection="0">
      <alignment vertical="center"/>
    </xf>
    <xf numFmtId="49" fontId="4" fillId="2" borderId="15" applyNumberFormat="1" applyFont="1" applyFill="1" applyBorder="1" applyAlignment="1" applyProtection="0">
      <alignment vertical="center"/>
    </xf>
    <xf numFmtId="0" fontId="7" fillId="2" borderId="16" applyNumberFormat="0" applyFont="1" applyFill="1" applyBorder="1" applyAlignment="1" applyProtection="0">
      <alignment vertical="center"/>
    </xf>
    <xf numFmtId="0" fontId="7" fillId="2" borderId="17" applyNumberFormat="0" applyFont="1" applyFill="1" applyBorder="1" applyAlignment="1" applyProtection="0">
      <alignment vertical="center"/>
    </xf>
    <xf numFmtId="0" fontId="7" fillId="2" borderId="15" applyNumberFormat="0" applyFont="1" applyFill="1" applyBorder="1" applyAlignment="1" applyProtection="0">
      <alignment vertical="center"/>
    </xf>
    <xf numFmtId="66" fontId="4" fillId="2" borderId="14" applyNumberFormat="1" applyFont="1" applyFill="1" applyBorder="1" applyAlignment="1" applyProtection="0">
      <alignment vertical="center"/>
    </xf>
    <xf numFmtId="4" fontId="0" fillId="2" borderId="5" applyNumberFormat="1" applyFont="1" applyFill="1" applyBorder="1" applyAlignment="1" applyProtection="0">
      <alignment vertical="center"/>
    </xf>
    <xf numFmtId="0" fontId="7" fillId="2" borderId="18" applyNumberFormat="0" applyFont="1" applyFill="1" applyBorder="1" applyAlignment="1" applyProtection="0">
      <alignment vertical="center"/>
    </xf>
    <xf numFmtId="0" fontId="7" fillId="2" borderId="19" applyNumberFormat="0" applyFont="1" applyFill="1" applyBorder="1" applyAlignment="1" applyProtection="0">
      <alignment vertical="center"/>
    </xf>
    <xf numFmtId="0" fontId="7" fillId="2" borderId="20" applyNumberFormat="0" applyFont="1" applyFill="1" applyBorder="1" applyAlignment="1" applyProtection="0">
      <alignment vertical="center"/>
    </xf>
    <xf numFmtId="66" fontId="0" fillId="2" borderId="24" applyNumberFormat="1" applyFont="1" applyFill="1" applyBorder="1" applyAlignment="1" applyProtection="0">
      <alignment vertical="center"/>
    </xf>
    <xf numFmtId="0" fontId="9" fillId="2" borderId="4" applyNumberFormat="0" applyFont="1" applyFill="1" applyBorder="1" applyAlignment="1" applyProtection="0">
      <alignment horizontal="left" vertical="center"/>
    </xf>
    <xf numFmtId="49" fontId="4" fillId="2" borderId="25" applyNumberFormat="1" applyFont="1" applyFill="1" applyBorder="1" applyAlignment="1" applyProtection="0">
      <alignment vertical="center"/>
    </xf>
    <xf numFmtId="0" fontId="4" fillId="2" borderId="26" applyNumberFormat="0" applyFont="1" applyFill="1" applyBorder="1" applyAlignment="1" applyProtection="0">
      <alignment vertical="center"/>
    </xf>
    <xf numFmtId="0" fontId="4" fillId="2" borderId="27" applyNumberFormat="0" applyFont="1" applyFill="1" applyBorder="1" applyAlignment="1" applyProtection="0">
      <alignment vertical="center"/>
    </xf>
    <xf numFmtId="0" fontId="4" fillId="2" borderId="25" applyNumberFormat="0" applyFont="1" applyFill="1" applyBorder="1" applyAlignment="1" applyProtection="0">
      <alignment vertical="center"/>
    </xf>
    <xf numFmtId="66" fontId="4" fillId="2" borderId="27" applyNumberFormat="1" applyFont="1" applyFill="1" applyBorder="1" applyAlignment="1" applyProtection="0">
      <alignment vertical="center"/>
    </xf>
    <xf numFmtId="49" fontId="7" fillId="2" borderId="18" applyNumberFormat="1" applyFont="1" applyFill="1" applyBorder="1" applyAlignment="1" applyProtection="0">
      <alignment vertical="center"/>
    </xf>
    <xf numFmtId="67" fontId="7" fillId="2" borderId="20" applyNumberFormat="1" applyFont="1" applyFill="1" applyBorder="1" applyAlignment="1" applyProtection="0">
      <alignment vertical="center"/>
    </xf>
    <xf numFmtId="10" fontId="7" fillId="2" borderId="18" applyNumberFormat="1" applyFont="1" applyFill="1" applyBorder="1" applyAlignment="1" applyProtection="0">
      <alignment vertical="center"/>
    </xf>
    <xf numFmtId="49" fontId="7" fillId="2" borderId="28" applyNumberFormat="1" applyFont="1" applyFill="1" applyBorder="1" applyAlignment="1" applyProtection="0">
      <alignment vertical="center"/>
    </xf>
    <xf numFmtId="49" fontId="7" fillId="2" borderId="29" applyNumberFormat="1" applyFont="1" applyFill="1" applyBorder="1" applyAlignment="1" applyProtection="0">
      <alignment vertical="center"/>
    </xf>
    <xf numFmtId="67" fontId="7" fillId="2" borderId="30" applyNumberFormat="1" applyFont="1" applyFill="1" applyBorder="1" applyAlignment="1" applyProtection="0">
      <alignment vertical="center"/>
    </xf>
    <xf numFmtId="10" fontId="7" fillId="2" borderId="28" applyNumberFormat="1" applyFont="1" applyFill="1" applyBorder="1" applyAlignment="1" applyProtection="0">
      <alignment vertical="center"/>
    </xf>
    <xf numFmtId="66" fontId="0" fillId="2" borderId="30" applyNumberFormat="1" applyFont="1" applyFill="1" applyBorder="1" applyAlignment="1" applyProtection="0">
      <alignment vertical="center"/>
    </xf>
    <xf numFmtId="67" fontId="7" fillId="2" borderId="23" applyNumberFormat="1" applyFont="1" applyFill="1" applyBorder="1" applyAlignment="1" applyProtection="0">
      <alignment vertical="center"/>
    </xf>
    <xf numFmtId="10" fontId="7" fillId="2" borderId="21" applyNumberFormat="1" applyFont="1" applyFill="1" applyBorder="1" applyAlignment="1" applyProtection="0">
      <alignment vertical="center"/>
    </xf>
    <xf numFmtId="67" fontId="7" fillId="2" borderId="17" applyNumberFormat="1" applyFont="1" applyFill="1" applyBorder="1" applyAlignment="1" applyProtection="0">
      <alignment vertical="center"/>
    </xf>
    <xf numFmtId="10" fontId="7" fillId="2" borderId="15" applyNumberFormat="1" applyFont="1" applyFill="1" applyBorder="1" applyAlignment="1" applyProtection="0">
      <alignment vertical="center"/>
    </xf>
    <xf numFmtId="0" fontId="7" fillId="2" borderId="31" applyNumberFormat="0" applyFont="1" applyFill="1" applyBorder="1" applyAlignment="1" applyProtection="0">
      <alignment vertical="center"/>
    </xf>
    <xf numFmtId="0" fontId="7" fillId="2" borderId="32" applyNumberFormat="0" applyFont="1" applyFill="1" applyBorder="1" applyAlignment="1" applyProtection="0">
      <alignment vertical="center"/>
    </xf>
    <xf numFmtId="67" fontId="7" fillId="2" borderId="33" applyNumberFormat="1" applyFont="1" applyFill="1" applyBorder="1" applyAlignment="1" applyProtection="0">
      <alignment vertical="center"/>
    </xf>
    <xf numFmtId="9" fontId="7" fillId="2" borderId="31" applyNumberFormat="1" applyFont="1" applyFill="1" applyBorder="1" applyAlignment="1" applyProtection="0">
      <alignment vertical="center"/>
    </xf>
    <xf numFmtId="66" fontId="0" fillId="2" borderId="14" applyNumberFormat="1" applyFont="1" applyFill="1" applyBorder="1" applyAlignment="1" applyProtection="0">
      <alignment vertical="center"/>
    </xf>
    <xf numFmtId="0" fontId="10" fillId="2" borderId="4" applyNumberFormat="0" applyFont="1" applyFill="1" applyBorder="1" applyAlignment="1" applyProtection="0">
      <alignment vertical="center"/>
    </xf>
    <xf numFmtId="0" fontId="7" fillId="2" borderId="13" applyNumberFormat="0" applyFont="1" applyFill="1" applyBorder="1" applyAlignment="1" applyProtection="0">
      <alignment vertical="center"/>
    </xf>
    <xf numFmtId="67" fontId="7" fillId="2" borderId="14" applyNumberFormat="1" applyFont="1" applyFill="1" applyBorder="1" applyAlignment="1" applyProtection="0">
      <alignment vertical="center"/>
    </xf>
    <xf numFmtId="10" fontId="7" fillId="2" borderId="12" applyNumberFormat="1" applyFont="1" applyFill="1" applyBorder="1" applyAlignment="1" applyProtection="0">
      <alignment vertical="center"/>
    </xf>
    <xf numFmtId="0" fontId="7" fillId="2" borderId="34" applyNumberFormat="0" applyFont="1" applyFill="1" applyBorder="1" applyAlignment="1" applyProtection="0">
      <alignment vertical="center"/>
    </xf>
    <xf numFmtId="0" fontId="7" fillId="2" borderId="35" applyNumberFormat="0" applyFont="1" applyFill="1" applyBorder="1" applyAlignment="1" applyProtection="0">
      <alignment vertical="center"/>
    </xf>
    <xf numFmtId="0" fontId="7" fillId="2" borderId="36" applyNumberFormat="0" applyFont="1" applyFill="1" applyBorder="1" applyAlignment="1" applyProtection="0">
      <alignment vertical="center"/>
    </xf>
    <xf numFmtId="0" fontId="7" fillId="2" borderId="12" applyNumberFormat="0" applyFont="1" applyFill="1" applyBorder="1" applyAlignment="1" applyProtection="0">
      <alignment vertical="center"/>
    </xf>
    <xf numFmtId="4" fontId="10" fillId="2" borderId="4" applyNumberFormat="1" applyFont="1" applyFill="1" applyBorder="1" applyAlignment="1" applyProtection="0">
      <alignment vertical="center"/>
    </xf>
    <xf numFmtId="49" fontId="3" fillId="4" borderId="10" applyNumberFormat="1" applyFont="1" applyFill="1" applyBorder="1" applyAlignment="1" applyProtection="0">
      <alignment horizontal="left" vertical="center"/>
    </xf>
    <xf numFmtId="0" fontId="3" fillId="4" borderId="37" applyNumberFormat="0" applyFont="1" applyFill="1" applyBorder="1" applyAlignment="1" applyProtection="0">
      <alignment horizontal="right" vertical="center"/>
    </xf>
    <xf numFmtId="0" fontId="3" fillId="4" borderId="11" applyNumberFormat="0" applyFont="1" applyFill="1" applyBorder="1" applyAlignment="1" applyProtection="0">
      <alignment horizontal="right" vertical="center"/>
    </xf>
    <xf numFmtId="0" fontId="3" fillId="4" borderId="12" applyNumberFormat="0" applyFont="1" applyFill="1" applyBorder="1" applyAlignment="1" applyProtection="0">
      <alignment horizontal="right" vertical="center"/>
    </xf>
    <xf numFmtId="66" fontId="3" fillId="4" borderId="14" applyNumberFormat="1" applyFont="1" applyFill="1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vertical="center"/>
    </xf>
    <xf numFmtId="0" fontId="7" fillId="2" borderId="2" applyNumberFormat="0" applyFont="1" applyFill="1" applyBorder="1" applyAlignment="1" applyProtection="0">
      <alignment vertical="center"/>
    </xf>
    <xf numFmtId="0" fontId="7" fillId="2" borderId="3" applyNumberFormat="0" applyFont="1" applyFill="1" applyBorder="1" applyAlignment="1" applyProtection="0">
      <alignment vertical="center"/>
    </xf>
    <xf numFmtId="0" fontId="7" fillId="2" borderId="38" applyNumberFormat="0" applyFont="1" applyFill="1" applyBorder="1" applyAlignment="1" applyProtection="0">
      <alignment vertical="center"/>
    </xf>
    <xf numFmtId="64" fontId="0" fillId="2" borderId="24" applyNumberFormat="1" applyFont="1" applyFill="1" applyBorder="1" applyAlignment="1" applyProtection="0">
      <alignment vertical="center"/>
    </xf>
    <xf numFmtId="49" fontId="4" fillId="2" borderId="9" applyNumberFormat="1" applyFont="1" applyFill="1" applyBorder="1" applyAlignment="1" applyProtection="0">
      <alignment vertical="center"/>
    </xf>
    <xf numFmtId="0" fontId="4" fillId="2" borderId="7" applyNumberFormat="0" applyFont="1" applyFill="1" applyBorder="1" applyAlignment="1" applyProtection="0">
      <alignment horizontal="right" vertical="center"/>
    </xf>
    <xf numFmtId="0" fontId="7" fillId="2" borderId="21" applyNumberFormat="0" applyFont="1" applyFill="1" applyBorder="1" applyAlignment="1" applyProtection="0">
      <alignment horizontal="right" vertical="center"/>
    </xf>
    <xf numFmtId="64" fontId="0" fillId="2" borderId="23" applyNumberFormat="1" applyFont="1" applyFill="1" applyBorder="1" applyAlignment="1" applyProtection="0">
      <alignment vertical="center"/>
    </xf>
    <xf numFmtId="49" fontId="7" fillId="2" borderId="38" applyNumberFormat="1" applyFont="1" applyFill="1" applyBorder="1" applyAlignment="1" applyProtection="0">
      <alignment vertical="center"/>
    </xf>
    <xf numFmtId="0" fontId="7" fillId="2" borderId="39" applyNumberFormat="0" applyFont="1" applyFill="1" applyBorder="1" applyAlignment="1" applyProtection="0">
      <alignment vertical="center"/>
    </xf>
    <xf numFmtId="60" fontId="7" fillId="2" borderId="24" applyNumberFormat="1" applyFont="1" applyFill="1" applyBorder="1" applyAlignment="1" applyProtection="0">
      <alignment vertical="center"/>
    </xf>
    <xf numFmtId="68" fontId="7" fillId="2" borderId="38" applyNumberFormat="1" applyFont="1" applyFill="1" applyBorder="1" applyAlignment="1" applyProtection="0">
      <alignment vertical="center"/>
    </xf>
    <xf numFmtId="69" fontId="0" fillId="2" borderId="4" applyNumberFormat="1" applyFont="1" applyFill="1" applyBorder="1" applyAlignment="1" applyProtection="0">
      <alignment vertical="center"/>
    </xf>
    <xf numFmtId="49" fontId="7" fillId="2" borderId="25" applyNumberFormat="1" applyFont="1" applyFill="1" applyBorder="1" applyAlignment="1" applyProtection="0">
      <alignment vertical="center"/>
    </xf>
    <xf numFmtId="0" fontId="7" fillId="2" borderId="26" applyNumberFormat="0" applyFont="1" applyFill="1" applyBorder="1" applyAlignment="1" applyProtection="0">
      <alignment vertical="center"/>
    </xf>
    <xf numFmtId="60" fontId="7" fillId="2" borderId="27" applyNumberFormat="1" applyFont="1" applyFill="1" applyBorder="1" applyAlignment="1" applyProtection="0">
      <alignment vertical="center"/>
    </xf>
    <xf numFmtId="68" fontId="7" fillId="2" borderId="25" applyNumberFormat="1" applyFont="1" applyFill="1" applyBorder="1" applyAlignment="1" applyProtection="0">
      <alignment vertical="center"/>
    </xf>
    <xf numFmtId="66" fontId="0" fillId="2" borderId="27" applyNumberFormat="1" applyFont="1" applyFill="1" applyBorder="1" applyAlignment="1" applyProtection="0">
      <alignment vertical="center"/>
    </xf>
    <xf numFmtId="49" fontId="4" fillId="4" borderId="40" applyNumberFormat="1" applyFont="1" applyFill="1" applyBorder="1" applyAlignment="1" applyProtection="0">
      <alignment vertical="center"/>
    </xf>
    <xf numFmtId="0" fontId="4" fillId="4" borderId="41" applyNumberFormat="0" applyFont="1" applyFill="1" applyBorder="1" applyAlignment="1" applyProtection="0">
      <alignment vertical="center"/>
    </xf>
    <xf numFmtId="0" fontId="0" fillId="4" borderId="42" applyNumberFormat="0" applyFont="1" applyFill="1" applyBorder="1" applyAlignment="1" applyProtection="0">
      <alignment vertical="center"/>
    </xf>
    <xf numFmtId="0" fontId="0" fillId="4" borderId="40" applyNumberFormat="0" applyFont="1" applyFill="1" applyBorder="1" applyAlignment="1" applyProtection="0">
      <alignment vertical="center"/>
    </xf>
    <xf numFmtId="66" fontId="4" fillId="4" borderId="42" applyNumberFormat="1" applyFont="1" applyFill="1" applyBorder="1" applyAlignment="1" applyProtection="0">
      <alignment vertical="center"/>
    </xf>
    <xf numFmtId="49" fontId="7" fillId="2" borderId="31" applyNumberFormat="1" applyFont="1" applyFill="1" applyBorder="1" applyAlignment="1" applyProtection="0">
      <alignment vertical="center"/>
    </xf>
    <xf numFmtId="0" fontId="0" fillId="2" borderId="33" applyNumberFormat="0" applyFont="1" applyFill="1" applyBorder="1" applyAlignment="1" applyProtection="0">
      <alignment vertical="center"/>
    </xf>
    <xf numFmtId="70" fontId="0" fillId="2" borderId="31" applyNumberFormat="1" applyFont="1" applyFill="1" applyBorder="1" applyAlignment="1" applyProtection="0">
      <alignment vertical="center"/>
    </xf>
    <xf numFmtId="10" fontId="0" fillId="2" borderId="33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7b7b7b"/>
      <rgbColor rgb="ff1f497d"/>
      <rgbColor rgb="ffff0000"/>
      <rgbColor rgb="ff548135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I43"/>
  <sheetViews>
    <sheetView workbookViewId="0" showGridLines="0" defaultGridColor="1"/>
  </sheetViews>
  <sheetFormatPr defaultColWidth="11.5" defaultRowHeight="14.25" customHeight="1" outlineLevelRow="0" outlineLevelCol="0"/>
  <cols>
    <col min="1" max="1" width="67.1719" style="1" customWidth="1"/>
    <col min="2" max="2" width="16.3516" style="1" customWidth="1"/>
    <col min="3" max="3" width="14.8516" style="1" customWidth="1"/>
    <col min="4" max="4" width="18.8516" style="1" customWidth="1"/>
    <col min="5" max="5" width="20.6719" style="1" customWidth="1"/>
    <col min="6" max="6" width="17.8516" style="1" customWidth="1"/>
    <col min="7" max="7" width="20.6719" style="1" customWidth="1"/>
    <col min="8" max="8" width="16.5" style="1" customWidth="1"/>
    <col min="9" max="9" width="21.5" style="1" customWidth="1"/>
    <col min="10" max="10" width="12.5" style="1" customWidth="1"/>
    <col min="11" max="13" width="11.5" style="1" customWidth="1"/>
    <col min="14" max="14" width="12.5" style="1" customWidth="1"/>
    <col min="15" max="19" width="11.5" style="1" customWidth="1"/>
    <col min="20" max="20" width="12.5" style="1" customWidth="1"/>
    <col min="21" max="139" width="11.5" style="1" customWidth="1"/>
    <col min="140" max="16384" width="11.5" style="1" customWidth="1"/>
  </cols>
  <sheetData>
    <row r="1" ht="27.6" customHeight="1">
      <c r="A1" t="s" s="2">
        <v>0</v>
      </c>
      <c r="B1" s="3"/>
      <c r="C1" s="4"/>
      <c r="D1" s="4"/>
      <c r="E1" s="5"/>
      <c r="F1" s="4"/>
      <c r="G1" s="5"/>
      <c r="H1" s="4"/>
      <c r="I1" s="6">
        <f>TODAY()</f>
        <v>44888</v>
      </c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ht="12.75" customHeight="1">
      <c r="A2" t="s" s="9">
        <v>1</v>
      </c>
      <c r="B2" s="10">
        <v>3800</v>
      </c>
      <c r="C2" s="8"/>
      <c r="D2" s="11"/>
      <c r="E2" s="12"/>
      <c r="F2" s="11"/>
      <c r="G2" s="12"/>
      <c r="H2" s="11"/>
      <c r="I2" s="13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</row>
    <row r="3" ht="12.75" customHeight="1">
      <c r="A3" t="s" s="9">
        <v>2</v>
      </c>
      <c r="B3" s="10">
        <v>2582</v>
      </c>
      <c r="C3" s="8"/>
      <c r="D3" s="11"/>
      <c r="E3" s="12"/>
      <c r="F3" s="11"/>
      <c r="G3" s="12"/>
      <c r="H3" s="11"/>
      <c r="I3" s="13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ht="12.75" customHeight="1">
      <c r="A4" t="s" s="9">
        <v>3</v>
      </c>
      <c r="B4" s="10">
        <v>70</v>
      </c>
      <c r="C4" s="8"/>
      <c r="D4" s="11"/>
      <c r="E4" s="12"/>
      <c r="F4" s="11"/>
      <c r="G4" s="12"/>
      <c r="H4" s="11"/>
      <c r="I4" s="13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ht="15" customHeight="1">
      <c r="A5" t="s" s="14">
        <v>4</v>
      </c>
      <c r="B5" s="10">
        <f>B3/2</f>
        <v>1291</v>
      </c>
      <c r="C5" s="8"/>
      <c r="D5" s="15"/>
      <c r="E5" s="16"/>
      <c r="F5" s="15"/>
      <c r="G5" s="16"/>
      <c r="H5" s="15"/>
      <c r="I5" s="1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ht="15.75" customHeight="1">
      <c r="A6" t="s" s="14">
        <v>5</v>
      </c>
      <c r="B6" s="10">
        <f>B5</f>
        <v>1291</v>
      </c>
      <c r="C6" s="8"/>
      <c r="D6" s="18"/>
      <c r="E6" s="19"/>
      <c r="F6" s="18"/>
      <c r="G6" s="19"/>
      <c r="H6" s="18"/>
      <c r="I6" s="20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</row>
    <row r="7" ht="15.75" customHeight="1">
      <c r="A7" s="21"/>
      <c r="B7" s="22"/>
      <c r="C7" s="23"/>
      <c r="D7" t="s" s="24">
        <v>6</v>
      </c>
      <c r="E7" s="25"/>
      <c r="F7" t="s" s="24">
        <v>7</v>
      </c>
      <c r="G7" s="25"/>
      <c r="H7" t="s" s="24">
        <v>8</v>
      </c>
      <c r="I7" s="25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</row>
    <row r="8" ht="15.75" customHeight="1">
      <c r="A8" t="s" s="26">
        <v>9</v>
      </c>
      <c r="B8" t="s" s="27">
        <v>10</v>
      </c>
      <c r="C8" t="s" s="28">
        <v>11</v>
      </c>
      <c r="D8" t="s" s="29">
        <v>12</v>
      </c>
      <c r="E8" t="s" s="28">
        <v>13</v>
      </c>
      <c r="F8" t="s" s="29">
        <v>12</v>
      </c>
      <c r="G8" t="s" s="28">
        <v>13</v>
      </c>
      <c r="H8" t="s" s="29">
        <v>12</v>
      </c>
      <c r="I8" t="s" s="28">
        <v>13</v>
      </c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</row>
    <row r="9" ht="15" customHeight="1">
      <c r="A9" t="s" s="32">
        <v>14</v>
      </c>
      <c r="B9" s="33"/>
      <c r="C9" s="34"/>
      <c r="D9" s="35"/>
      <c r="E9" s="36"/>
      <c r="F9" s="35"/>
      <c r="G9" s="36"/>
      <c r="H9" s="35"/>
      <c r="I9" s="36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</row>
    <row r="10" ht="14.6" customHeight="1">
      <c r="A10" t="s" s="37">
        <v>15</v>
      </c>
      <c r="B10" t="s" s="38">
        <v>16</v>
      </c>
      <c r="C10" s="39">
        <f>B2</f>
        <v>3800</v>
      </c>
      <c r="D10" s="40">
        <v>4000</v>
      </c>
      <c r="E10" s="41">
        <f>D10*C10</f>
        <v>15200000</v>
      </c>
      <c r="F10" s="40">
        <v>2500</v>
      </c>
      <c r="G10" s="41">
        <f>C10*F10</f>
        <v>9500000</v>
      </c>
      <c r="H10" s="40">
        <v>200</v>
      </c>
      <c r="I10" s="41">
        <f>C10*H10</f>
        <v>760000</v>
      </c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</row>
    <row r="11" ht="16.5" customHeight="1">
      <c r="A11" t="s" s="42">
        <v>17</v>
      </c>
      <c r="B11" t="s" s="43">
        <v>16</v>
      </c>
      <c r="C11" s="44">
        <f>B2</f>
        <v>3800</v>
      </c>
      <c r="D11" s="45">
        <f>1000</f>
        <v>1000</v>
      </c>
      <c r="E11" s="46">
        <f>C11*D11</f>
        <v>3800000</v>
      </c>
      <c r="F11" s="45"/>
      <c r="G11" s="46"/>
      <c r="H11" s="45"/>
      <c r="I11" s="46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</row>
    <row r="12" ht="15.75" customHeight="1">
      <c r="A12" t="s" s="47">
        <v>18</v>
      </c>
      <c r="B12" s="48"/>
      <c r="C12" s="49"/>
      <c r="D12" s="50"/>
      <c r="E12" s="51">
        <f>SUM(E10:E11)</f>
        <v>19000000</v>
      </c>
      <c r="F12" s="50"/>
      <c r="G12" s="51">
        <f>G10</f>
        <v>9500000</v>
      </c>
      <c r="H12" s="50"/>
      <c r="I12" s="51">
        <f>SUM(I10:I11)</f>
        <v>760000</v>
      </c>
      <c r="J12" s="7"/>
      <c r="K12" s="52"/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</row>
    <row r="13" ht="15" customHeight="1">
      <c r="A13" s="53"/>
      <c r="B13" s="54"/>
      <c r="C13" s="55"/>
      <c r="D13" s="53"/>
      <c r="E13" s="56"/>
      <c r="F13" s="53"/>
      <c r="G13" s="56"/>
      <c r="H13" s="53"/>
      <c r="I13" s="56"/>
      <c r="J13" s="5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</row>
    <row r="14" ht="15" customHeight="1">
      <c r="A14" t="s" s="58">
        <v>19</v>
      </c>
      <c r="B14" s="59"/>
      <c r="C14" s="60"/>
      <c r="D14" s="61"/>
      <c r="E14" s="62"/>
      <c r="F14" s="61"/>
      <c r="G14" s="62"/>
      <c r="H14" s="61"/>
      <c r="I14" s="62"/>
      <c r="J14" s="5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</row>
    <row r="15" ht="15" customHeight="1">
      <c r="A15" t="s" s="63">
        <v>20</v>
      </c>
      <c r="B15" t="s" s="38">
        <v>21</v>
      </c>
      <c r="C15" s="64"/>
      <c r="D15" s="65">
        <f>2.5%</f>
        <v>0.025</v>
      </c>
      <c r="E15" s="41">
        <f>E12*D15</f>
        <v>475000</v>
      </c>
      <c r="F15" s="65">
        <v>0.025</v>
      </c>
      <c r="G15" s="41">
        <f>G10*F15</f>
        <v>237500</v>
      </c>
      <c r="H15" s="65">
        <v>0.025</v>
      </c>
      <c r="I15" s="41">
        <f>I12*H15</f>
        <v>19000</v>
      </c>
      <c r="J15" s="5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</row>
    <row r="16" ht="15" customHeight="1">
      <c r="A16" t="s" s="66">
        <v>22</v>
      </c>
      <c r="B16" t="s" s="67">
        <v>21</v>
      </c>
      <c r="C16" s="68"/>
      <c r="D16" s="69">
        <v>0.25</v>
      </c>
      <c r="E16" s="70">
        <f>E12*D16</f>
        <v>4750000</v>
      </c>
      <c r="F16" s="69">
        <v>0.25</v>
      </c>
      <c r="G16" s="70">
        <f>G10*F16</f>
        <v>2375000</v>
      </c>
      <c r="H16" s="69">
        <v>0.25</v>
      </c>
      <c r="I16" s="70">
        <f>I12*H16</f>
        <v>190000</v>
      </c>
      <c r="J16" s="57"/>
      <c r="K16" s="5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</row>
    <row r="17" ht="15.75" customHeight="1">
      <c r="A17" t="s" s="42">
        <v>23</v>
      </c>
      <c r="B17" t="s" s="43">
        <v>21</v>
      </c>
      <c r="C17" s="71"/>
      <c r="D17" s="72">
        <v>0.05</v>
      </c>
      <c r="E17" s="46">
        <f>E12*D17</f>
        <v>950000</v>
      </c>
      <c r="F17" s="72">
        <v>0.05</v>
      </c>
      <c r="G17" s="46">
        <f>G10*F17</f>
        <v>475000</v>
      </c>
      <c r="H17" s="72">
        <v>0.05</v>
      </c>
      <c r="I17" s="46">
        <f>I12*H17</f>
        <v>38000</v>
      </c>
      <c r="J17" s="57"/>
      <c r="K17" s="5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</row>
    <row r="18" ht="15.75" customHeight="1">
      <c r="A18" t="s" s="47">
        <v>24</v>
      </c>
      <c r="B18" s="48"/>
      <c r="C18" s="73"/>
      <c r="D18" s="74"/>
      <c r="E18" s="51">
        <f>SUM(E15:E17)</f>
        <v>6175000</v>
      </c>
      <c r="F18" s="74"/>
      <c r="G18" s="51">
        <f>SUM(G15:G17)</f>
        <v>3087500</v>
      </c>
      <c r="H18" s="74"/>
      <c r="I18" s="51">
        <f>SUM(I15:I17)</f>
        <v>247000</v>
      </c>
      <c r="J18" s="7"/>
      <c r="K18" s="52"/>
      <c r="L18" s="5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</row>
    <row r="19" ht="15" customHeight="1">
      <c r="A19" s="75"/>
      <c r="B19" s="76"/>
      <c r="C19" s="77"/>
      <c r="D19" s="78"/>
      <c r="E19" s="79"/>
      <c r="F19" s="78"/>
      <c r="G19" s="79"/>
      <c r="H19" s="78"/>
      <c r="I19" s="79"/>
      <c r="J19" s="80"/>
      <c r="K19" s="5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</row>
    <row r="20" ht="15.75" customHeight="1">
      <c r="A20" t="s" s="26">
        <v>25</v>
      </c>
      <c r="B20" s="81"/>
      <c r="C20" s="82"/>
      <c r="D20" s="83">
        <v>0.07000000000000001</v>
      </c>
      <c r="E20" s="51">
        <f>(E12+E18)*D20</f>
        <v>1762250</v>
      </c>
      <c r="F20" s="83">
        <v>0.07000000000000001</v>
      </c>
      <c r="G20" s="51">
        <f>(G18+G12)*F20</f>
        <v>881125</v>
      </c>
      <c r="H20" s="83">
        <v>0.07000000000000001</v>
      </c>
      <c r="I20" s="51">
        <f>(EI20+I12)*H20</f>
        <v>53200</v>
      </c>
      <c r="J20" s="8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</row>
    <row r="21" ht="15" customHeight="1">
      <c r="A21" s="84"/>
      <c r="B21" s="85"/>
      <c r="C21" s="86"/>
      <c r="D21" s="87"/>
      <c r="E21" s="79"/>
      <c r="F21" s="87"/>
      <c r="G21" s="79"/>
      <c r="H21" s="87"/>
      <c r="I21" s="79"/>
      <c r="J21" s="8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</row>
    <row r="22" ht="16.5" customHeight="1">
      <c r="A22" t="s" s="89">
        <v>26</v>
      </c>
      <c r="B22" s="90"/>
      <c r="C22" s="91"/>
      <c r="D22" s="92"/>
      <c r="E22" s="93">
        <f>E12+E18+E20</f>
        <v>26937250</v>
      </c>
      <c r="F22" s="92"/>
      <c r="G22" s="93">
        <f>G12+G18+G20</f>
        <v>13468625</v>
      </c>
      <c r="H22" s="92"/>
      <c r="I22" s="93">
        <f>I12+I18+I20</f>
        <v>1060200</v>
      </c>
      <c r="J22" s="8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</row>
    <row r="23" ht="15.1" customHeight="1">
      <c r="A23" s="94"/>
      <c r="B23" s="95"/>
      <c r="C23" s="96"/>
      <c r="D23" s="97"/>
      <c r="E23" s="56"/>
      <c r="F23" s="97"/>
      <c r="G23" s="98"/>
      <c r="H23" s="97"/>
      <c r="I23" s="98"/>
      <c r="J23" s="8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</row>
    <row r="24" ht="15.75" customHeight="1">
      <c r="A24" t="s" s="99">
        <v>27</v>
      </c>
      <c r="B24" s="100"/>
      <c r="C24" s="23"/>
      <c r="D24" s="101"/>
      <c r="E24" s="46"/>
      <c r="F24" s="101"/>
      <c r="G24" s="102"/>
      <c r="H24" s="101"/>
      <c r="I24" s="102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</row>
    <row r="25" ht="15.1" customHeight="1">
      <c r="A25" t="s" s="103">
        <v>28</v>
      </c>
      <c r="B25" s="104"/>
      <c r="C25" s="105">
        <f>B5</f>
        <v>1291</v>
      </c>
      <c r="D25" s="106">
        <v>35</v>
      </c>
      <c r="E25" s="56">
        <f>C25*D25*12</f>
        <v>542220</v>
      </c>
      <c r="F25" s="106">
        <v>60</v>
      </c>
      <c r="G25" s="56">
        <f>C25*F25*12</f>
        <v>929520</v>
      </c>
      <c r="H25" s="106">
        <v>60</v>
      </c>
      <c r="I25" s="56">
        <f>C25*H25*12</f>
        <v>929520</v>
      </c>
      <c r="J25" s="107"/>
      <c r="K25" s="8"/>
      <c r="L25" s="8"/>
      <c r="M25" s="52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</row>
    <row r="26" ht="14.45" customHeight="1">
      <c r="A26" t="s" s="108">
        <v>29</v>
      </c>
      <c r="B26" s="109"/>
      <c r="C26" s="110">
        <f>B6</f>
        <v>1291</v>
      </c>
      <c r="D26" s="111">
        <v>35</v>
      </c>
      <c r="E26" s="112">
        <f>C26*D26*12</f>
        <v>542220</v>
      </c>
      <c r="F26" s="111">
        <v>20</v>
      </c>
      <c r="G26" s="112">
        <f>C26*F26*12</f>
        <v>309840</v>
      </c>
      <c r="H26" s="111">
        <v>20</v>
      </c>
      <c r="I26" s="112">
        <f>C26*H26*12</f>
        <v>309840</v>
      </c>
      <c r="J26" s="7"/>
      <c r="K26" s="8"/>
      <c r="L26" s="8"/>
      <c r="M26" s="52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</row>
    <row r="27" ht="15" customHeight="1">
      <c r="A27" t="s" s="113">
        <v>30</v>
      </c>
      <c r="B27" s="114"/>
      <c r="C27" s="115"/>
      <c r="D27" s="116"/>
      <c r="E27" s="117">
        <f>SUM(E25:E26)</f>
        <v>1084440</v>
      </c>
      <c r="F27" s="116"/>
      <c r="G27" s="117">
        <f>SUM(G25:G26)</f>
        <v>1239360</v>
      </c>
      <c r="H27" s="116"/>
      <c r="I27" s="117">
        <f>SUM(I25:I26)</f>
        <v>1239360</v>
      </c>
      <c r="J27" s="7"/>
      <c r="K27" s="8"/>
      <c r="L27" s="8"/>
      <c r="M27" s="52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</row>
    <row r="28" ht="15.75" customHeight="1">
      <c r="A28" t="s" s="118">
        <v>31</v>
      </c>
      <c r="B28" s="76"/>
      <c r="C28" s="119"/>
      <c r="D28" s="120">
        <f>E22/E27</f>
        <v>24.8397790564715</v>
      </c>
      <c r="E28" s="121">
        <f>1/D28</f>
        <v>0.0402580070348681</v>
      </c>
      <c r="F28" s="120">
        <f>G22/G27</f>
        <v>10.8674033372063</v>
      </c>
      <c r="G28" s="121">
        <f>1/F28</f>
        <v>0.09201830179398419</v>
      </c>
      <c r="H28" s="120">
        <f>I22/I27</f>
        <v>0.855441518202943</v>
      </c>
      <c r="I28" s="121">
        <f>1/H28</f>
        <v>1.168986983588</v>
      </c>
      <c r="J28" s="7"/>
      <c r="K28" s="8"/>
      <c r="L28" s="8"/>
      <c r="M28" s="52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</row>
    <row r="29" ht="13.5" customHeight="1">
      <c r="A29" s="3"/>
      <c r="B29" s="3"/>
      <c r="C29" s="3"/>
      <c r="D29" s="3"/>
      <c r="E29" s="122"/>
      <c r="F29" s="122"/>
      <c r="G29" s="122"/>
      <c r="H29" s="122"/>
      <c r="I29" s="12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</row>
    <row r="30" ht="1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</row>
    <row r="31" ht="1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</row>
    <row r="32" ht="1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</row>
    <row r="33" ht="1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</row>
    <row r="34" ht="1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</row>
    <row r="35" ht="1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</row>
    <row r="36" ht="1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</row>
    <row r="37" ht="1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</row>
    <row r="38" ht="1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</row>
    <row r="39" ht="1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</row>
    <row r="40" ht="1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</row>
    <row r="41" ht="1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</row>
    <row r="42" ht="1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</row>
    <row r="43" ht="1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</row>
  </sheetData>
  <mergeCells count="3">
    <mergeCell ref="D7:E7"/>
    <mergeCell ref="F7:G7"/>
    <mergeCell ref="H7:I7"/>
  </mergeCells>
  <conditionalFormatting sqref="C15:C20 J25">
    <cfRule type="cellIs" dxfId="0" priority="1" operator="lessThan" stopIfTrue="1">
      <formula>0</formula>
    </cfRule>
  </conditionalFormatting>
  <pageMargins left="0.472441" right="0.19685" top="0.708661" bottom="0.23622" header="0.19685" footer="0.15748"/>
  <pageSetup firstPageNumber="1" fitToHeight="1" fitToWidth="1" scale="65" useFirstPageNumber="0" orientation="landscape" pageOrder="downThenOver"/>
  <headerFooter>
    <oddFooter>&amp;L&amp;"Calibri,Regular"&amp;6&amp;K00000023.11.2217:50&amp;R&amp;"Calibri,Regular"&amp;6&amp;K000000/Users/schuetze/Library/Containers/com.apple.mail/Data/Library/Mail Downloads/7056DEF8-F16B-4552-810A-C75D6F463A72/221123_Triemli _einfache Developer Kalkulation Vergleich.xlsxHK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